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  <extLst>
    <ext uri="GoogleSheetsCustomDataVersion1">
      <go:sheetsCustomData xmlns:go="http://customooxmlschemas.google.com/" r:id="rId4" roundtripDataSignature="AMtx7mjYvcyCMwCwZ9Swt2QcM1/vyoMh3Q=="/>
    </ext>
  </extLst>
</workbook>
</file>

<file path=xl/sharedStrings.xml><?xml version="1.0" encoding="utf-8"?>
<sst xmlns="http://schemas.openxmlformats.org/spreadsheetml/2006/main" count="43" uniqueCount="40">
  <si>
    <t>1213 Walnut Street</t>
  </si>
  <si>
    <t>Size</t>
  </si>
  <si>
    <t>Year</t>
  </si>
  <si>
    <t>Occupancy</t>
  </si>
  <si>
    <t>Date</t>
  </si>
  <si>
    <t>Year 1 Financial Information</t>
  </si>
  <si>
    <t>Revenue</t>
  </si>
  <si>
    <t>Revenues</t>
  </si>
  <si>
    <t>Rent Growth</t>
  </si>
  <si>
    <t>OpEx</t>
  </si>
  <si>
    <t>Rent/Unit</t>
  </si>
  <si>
    <t>Expenses</t>
  </si>
  <si>
    <t>Total Revenues</t>
  </si>
  <si>
    <t>Rent</t>
  </si>
  <si>
    <t>Expense Growth</t>
  </si>
  <si>
    <t>Total Expenses</t>
  </si>
  <si>
    <t>Assumptions</t>
  </si>
  <si>
    <t>Cap Rate</t>
  </si>
  <si>
    <t>Net Operating Income</t>
  </si>
  <si>
    <t>Terminal Cap Rate</t>
  </si>
  <si>
    <t>Growth</t>
  </si>
  <si>
    <t>-</t>
  </si>
  <si>
    <t>Discount Rate</t>
  </si>
  <si>
    <t>Capital Expenditures</t>
  </si>
  <si>
    <t>Rent Growth (2)</t>
  </si>
  <si>
    <t>Rent Growth (3)</t>
  </si>
  <si>
    <t>Net Cash Flow</t>
  </si>
  <si>
    <t>Rent Growth (4)</t>
  </si>
  <si>
    <t>Rent Growth (5)</t>
  </si>
  <si>
    <t>Rent Growth (6-10)</t>
  </si>
  <si>
    <t>Discount Factor</t>
  </si>
  <si>
    <t>Reversion</t>
  </si>
  <si>
    <t>Present Value</t>
  </si>
  <si>
    <t>Expense Growth (2)</t>
  </si>
  <si>
    <t>Expense Growth (3)</t>
  </si>
  <si>
    <t>Direct Cap</t>
  </si>
  <si>
    <t>Expense Growth (4)</t>
  </si>
  <si>
    <t>DCF</t>
  </si>
  <si>
    <t>Expense Growth (5)</t>
  </si>
  <si>
    <t>Expense Growth (6-10)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</si>
</sst>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0.0000"/>
  </numFmts>
  <fonts count="9">
    <font>
      <sz val="11.0"/>
      <color rgb="FF000000"/>
      <name val="Calibri"/>
    </font>
    <font>
      <sz val="11.0"/>
      <color rgb="FFFFFFFF"/>
      <name val="Calibri"/>
    </font>
    <font/>
    <font>
      <sz val="11.0"/>
      <color rgb="FF0070C0"/>
      <name val="Calibri"/>
    </font>
    <font>
      <b/>
      <sz val="11.0"/>
      <color rgb="FF000000"/>
      <name val="Calibri"/>
    </font>
    <font>
      <sz val="11.0"/>
      <color rgb="FF2E75B5"/>
      <name val="Calibri"/>
    </font>
    <font>
      <i/>
      <sz val="11.0"/>
      <color rgb="FF000000"/>
      <name val="Calibri"/>
    </font>
    <font>
      <sz val="11.0"/>
      <name val="Calibri"/>
    </font>
    <font>
      <sz val="11.0"/>
      <color rgb="FFFFE598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</fills>
  <borders count="1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0" numFmtId="0" xfId="0" applyBorder="1" applyFill="1" applyFont="1"/>
    <xf borderId="5" fillId="3" fontId="0" numFmtId="0" xfId="0" applyBorder="1" applyFont="1"/>
    <xf borderId="4" fillId="3" fontId="3" numFmtId="0" xfId="0" applyBorder="1" applyFont="1"/>
    <xf borderId="6" fillId="3" fontId="0" numFmtId="0" xfId="0" applyBorder="1" applyFont="1"/>
    <xf borderId="7" fillId="3" fontId="0" numFmtId="0" xfId="0" applyBorder="1" applyFont="1"/>
    <xf borderId="8" fillId="3" fontId="0" numFmtId="0" xfId="0" applyBorder="1" applyFont="1"/>
    <xf borderId="8" fillId="3" fontId="0" numFmtId="0" xfId="0" applyAlignment="1" applyBorder="1" applyFont="1">
      <alignment horizontal="center"/>
    </xf>
    <xf borderId="9" fillId="3" fontId="0" numFmtId="0" xfId="0" applyBorder="1" applyFont="1"/>
    <xf borderId="4" fillId="3" fontId="3" numFmtId="9" xfId="0" applyBorder="1" applyFont="1" applyNumberFormat="1"/>
    <xf borderId="10" fillId="3" fontId="0" numFmtId="0" xfId="0" applyBorder="1" applyFont="1"/>
    <xf borderId="11" fillId="3" fontId="0" numFmtId="0" xfId="0" applyBorder="1" applyFont="1"/>
    <xf borderId="11" fillId="3" fontId="0" numFmtId="0" xfId="0" applyAlignment="1" applyBorder="1" applyFont="1">
      <alignment horizontal="center"/>
    </xf>
    <xf borderId="12" fillId="3" fontId="0" numFmtId="0" xfId="0" applyBorder="1" applyFont="1"/>
    <xf borderId="13" fillId="2" fontId="1" numFmtId="0" xfId="0" applyAlignment="1" applyBorder="1" applyFont="1">
      <alignment horizontal="center"/>
    </xf>
    <xf borderId="14" fillId="0" fontId="2" numFmtId="0" xfId="0" applyBorder="1" applyFont="1"/>
    <xf borderId="15" fillId="0" fontId="2" numFmtId="0" xfId="0" applyBorder="1" applyFont="1"/>
    <xf borderId="5" fillId="4" fontId="4" numFmtId="0" xfId="0" applyBorder="1" applyFill="1" applyFont="1"/>
    <xf borderId="4" fillId="4" fontId="0" numFmtId="0" xfId="0" applyBorder="1" applyFont="1"/>
    <xf borderId="6" fillId="4" fontId="0" numFmtId="0" xfId="0" applyBorder="1" applyFont="1"/>
    <xf borderId="4" fillId="3" fontId="5" numFmtId="164" xfId="0" applyBorder="1" applyFont="1" applyNumberFormat="1"/>
    <xf borderId="5" fillId="4" fontId="0" numFmtId="0" xfId="0" applyBorder="1" applyFont="1"/>
    <xf borderId="4" fillId="4" fontId="6" numFmtId="0" xfId="0" applyBorder="1" applyFont="1"/>
    <xf borderId="4" fillId="4" fontId="6" numFmtId="10" xfId="0" applyBorder="1" applyFont="1" applyNumberFormat="1"/>
    <xf borderId="4" fillId="3" fontId="5" numFmtId="9" xfId="0" applyBorder="1" applyFont="1" applyNumberFormat="1"/>
    <xf borderId="6" fillId="3" fontId="7" numFmtId="0" xfId="0" applyBorder="1" applyFont="1"/>
    <xf borderId="4" fillId="4" fontId="0" numFmtId="164" xfId="0" applyBorder="1" applyFont="1" applyNumberFormat="1"/>
    <xf borderId="4" fillId="3" fontId="7" numFmtId="164" xfId="0" applyBorder="1" applyFont="1" applyNumberFormat="1"/>
    <xf borderId="6" fillId="5" fontId="8" numFmtId="0" xfId="0" applyBorder="1" applyFill="1" applyFont="1"/>
    <xf borderId="4" fillId="4" fontId="4" numFmtId="0" xfId="0" applyBorder="1" applyFont="1"/>
    <xf borderId="4" fillId="4" fontId="4" numFmtId="164" xfId="0" applyBorder="1" applyFont="1" applyNumberFormat="1"/>
    <xf borderId="4" fillId="3" fontId="0" numFmtId="164" xfId="0" applyBorder="1" applyFont="1" applyNumberFormat="1"/>
    <xf borderId="6" fillId="5" fontId="0" numFmtId="0" xfId="0" applyAlignment="1" applyBorder="1" applyFont="1">
      <alignment readingOrder="0"/>
    </xf>
    <xf borderId="5" fillId="6" fontId="4" numFmtId="0" xfId="0" applyBorder="1" applyFill="1" applyFont="1"/>
    <xf borderId="4" fillId="6" fontId="0" numFmtId="0" xfId="0" applyBorder="1" applyFont="1"/>
    <xf borderId="6" fillId="6" fontId="0" numFmtId="0" xfId="0" applyBorder="1" applyFont="1"/>
    <xf borderId="5" fillId="6" fontId="0" numFmtId="0" xfId="0" applyBorder="1" applyFont="1"/>
    <xf borderId="4" fillId="6" fontId="6" numFmtId="0" xfId="0" applyBorder="1" applyFont="1"/>
    <xf borderId="4" fillId="6" fontId="6" numFmtId="9" xfId="0" applyBorder="1" applyFont="1" applyNumberFormat="1"/>
    <xf borderId="4" fillId="6" fontId="6" numFmtId="10" xfId="0" applyBorder="1" applyFont="1" applyNumberFormat="1"/>
    <xf borderId="4" fillId="6" fontId="4" numFmtId="0" xfId="0" applyBorder="1" applyFont="1"/>
    <xf borderId="4" fillId="6" fontId="4" numFmtId="164" xfId="0" applyBorder="1" applyFont="1" applyNumberFormat="1"/>
    <xf borderId="4" fillId="3" fontId="5" numFmtId="10" xfId="0" applyAlignment="1" applyBorder="1" applyFont="1" applyNumberFormat="1">
      <alignment readingOrder="0"/>
    </xf>
    <xf borderId="5" fillId="7" fontId="4" numFmtId="0" xfId="0" applyBorder="1" applyFill="1" applyFont="1"/>
    <xf borderId="4" fillId="7" fontId="4" numFmtId="0" xfId="0" applyBorder="1" applyFont="1"/>
    <xf borderId="4" fillId="7" fontId="4" numFmtId="164" xfId="0" applyBorder="1" applyFont="1" applyNumberFormat="1"/>
    <xf borderId="6" fillId="7" fontId="0" numFmtId="0" xfId="0" applyBorder="1" applyFont="1"/>
    <xf borderId="4" fillId="3" fontId="7" numFmtId="10" xfId="0" applyBorder="1" applyFont="1" applyNumberFormat="1"/>
    <xf borderId="4" fillId="7" fontId="6" numFmtId="0" xfId="0" applyBorder="1" applyFont="1"/>
    <xf borderId="4" fillId="7" fontId="6" numFmtId="10" xfId="0" applyBorder="1" applyFont="1" applyNumberFormat="1"/>
    <xf borderId="4" fillId="3" fontId="0" numFmtId="10" xfId="0" applyBorder="1" applyFont="1" applyNumberFormat="1"/>
    <xf borderId="4" fillId="3" fontId="3" numFmtId="10" xfId="0" applyBorder="1" applyFont="1" applyNumberFormat="1"/>
    <xf borderId="4" fillId="7" fontId="0" numFmtId="0" xfId="0" applyBorder="1" applyFont="1"/>
    <xf borderId="4" fillId="7" fontId="0" numFmtId="10" xfId="0" applyBorder="1" applyFont="1" applyNumberFormat="1"/>
    <xf borderId="4" fillId="3" fontId="0" numFmtId="165" xfId="0" applyBorder="1" applyFont="1" applyNumberFormat="1"/>
    <xf borderId="16" fillId="3" fontId="0" numFmtId="0" xfId="0" applyBorder="1" applyFont="1"/>
    <xf borderId="17" fillId="3" fontId="0" numFmtId="0" xfId="0" applyBorder="1" applyFont="1"/>
    <xf borderId="17" fillId="3" fontId="0" numFmtId="164" xfId="0" applyBorder="1" applyFont="1" applyNumberFormat="1"/>
    <xf borderId="18" fillId="3" fontId="0" numFmtId="164" xfId="0" applyBorder="1" applyFont="1" applyNumberFormat="1"/>
    <xf borderId="7" fillId="8" fontId="4" numFmtId="0" xfId="0" applyBorder="1" applyFill="1" applyFont="1"/>
    <xf borderId="9" fillId="8" fontId="4" numFmtId="164" xfId="0" applyBorder="1" applyFont="1" applyNumberFormat="1"/>
    <xf borderId="16" fillId="8" fontId="4" numFmtId="0" xfId="0" applyBorder="1" applyFont="1"/>
    <xf borderId="18" fillId="8" fontId="4" numFmtId="164" xfId="0" applyBorder="1" applyFont="1" applyNumberFormat="1"/>
    <xf borderId="17" fillId="3" fontId="3" numFmtId="10" xfId="0" applyBorder="1" applyFont="1" applyNumberFormat="1"/>
    <xf borderId="18" fillId="3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0"/>
    <col customWidth="1" min="2" max="2" width="14.43"/>
    <col customWidth="1" min="3" max="3" width="9.0"/>
    <col customWidth="1" min="4" max="4" width="2.43"/>
    <col customWidth="1" min="5" max="5" width="2.0"/>
    <col customWidth="1" min="6" max="6" width="16.29"/>
    <col customWidth="1" min="7" max="16" width="15.43"/>
    <col customWidth="1" min="17" max="17" width="14.43"/>
    <col customWidth="1" min="18" max="26" width="8.71"/>
  </cols>
  <sheetData>
    <row r="1" ht="14.2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5" t="s">
        <v>1</v>
      </c>
      <c r="B2" s="6">
        <v>322.0</v>
      </c>
      <c r="C2" s="7"/>
      <c r="D2" s="4"/>
      <c r="E2" s="8"/>
      <c r="F2" s="9" t="s">
        <v>2</v>
      </c>
      <c r="G2" s="10">
        <v>1.0</v>
      </c>
      <c r="H2" s="10">
        <v>2.0</v>
      </c>
      <c r="I2" s="10">
        <v>3.0</v>
      </c>
      <c r="J2" s="10">
        <v>4.0</v>
      </c>
      <c r="K2" s="10">
        <v>5.0</v>
      </c>
      <c r="L2" s="10">
        <v>6.0</v>
      </c>
      <c r="M2" s="10">
        <v>7.0</v>
      </c>
      <c r="N2" s="10">
        <v>8.0</v>
      </c>
      <c r="O2" s="10">
        <v>9.0</v>
      </c>
      <c r="P2" s="10">
        <v>10.0</v>
      </c>
      <c r="Q2" s="11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5" t="s">
        <v>3</v>
      </c>
      <c r="B3" s="12">
        <v>0.91</v>
      </c>
      <c r="C3" s="7"/>
      <c r="D3" s="4"/>
      <c r="E3" s="13"/>
      <c r="F3" s="14" t="s">
        <v>4</v>
      </c>
      <c r="G3" s="15">
        <v>2019.0</v>
      </c>
      <c r="H3" s="15">
        <f t="shared" ref="H3:P3" si="1">G3+1</f>
        <v>2020</v>
      </c>
      <c r="I3" s="15">
        <f t="shared" si="1"/>
        <v>2021</v>
      </c>
      <c r="J3" s="15">
        <f t="shared" si="1"/>
        <v>2022</v>
      </c>
      <c r="K3" s="15">
        <f t="shared" si="1"/>
        <v>2023</v>
      </c>
      <c r="L3" s="15">
        <f t="shared" si="1"/>
        <v>2024</v>
      </c>
      <c r="M3" s="15">
        <f t="shared" si="1"/>
        <v>2025</v>
      </c>
      <c r="N3" s="15">
        <f t="shared" si="1"/>
        <v>2026</v>
      </c>
      <c r="O3" s="15">
        <f t="shared" si="1"/>
        <v>2027</v>
      </c>
      <c r="P3" s="15">
        <f t="shared" si="1"/>
        <v>2028</v>
      </c>
      <c r="Q3" s="16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5"/>
      <c r="B4" s="12"/>
      <c r="C4" s="7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17" t="s">
        <v>5</v>
      </c>
      <c r="B5" s="18"/>
      <c r="C5" s="19"/>
      <c r="D5" s="4"/>
      <c r="E5" s="20" t="s">
        <v>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5" t="s">
        <v>7</v>
      </c>
      <c r="B6" s="23">
        <f>G7*B2*B3*12</f>
        <v>9465718.08</v>
      </c>
      <c r="C6" s="7"/>
      <c r="D6" s="4"/>
      <c r="E6" s="24"/>
      <c r="F6" s="25" t="s">
        <v>8</v>
      </c>
      <c r="G6" s="26">
        <v>0.0</v>
      </c>
      <c r="H6" s="26">
        <f>B18</f>
        <v>0.01</v>
      </c>
      <c r="I6" s="26">
        <f>B19</f>
        <v>0.01</v>
      </c>
      <c r="J6" s="26">
        <f>B20</f>
        <v>0.01</v>
      </c>
      <c r="K6" s="26">
        <f>B21</f>
        <v>0.01</v>
      </c>
      <c r="L6" s="26">
        <f>B22</f>
        <v>0.01</v>
      </c>
      <c r="M6" s="26">
        <f t="shared" ref="M6:P6" si="2">L6</f>
        <v>0.01</v>
      </c>
      <c r="N6" s="26">
        <f t="shared" si="2"/>
        <v>0.01</v>
      </c>
      <c r="O6" s="26">
        <f t="shared" si="2"/>
        <v>0.01</v>
      </c>
      <c r="P6" s="26">
        <f t="shared" si="2"/>
        <v>0.01</v>
      </c>
      <c r="Q6" s="22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5" t="s">
        <v>9</v>
      </c>
      <c r="B7" s="27">
        <v>0.4</v>
      </c>
      <c r="C7" s="28"/>
      <c r="D7" s="4"/>
      <c r="E7" s="24"/>
      <c r="F7" s="21" t="s">
        <v>10</v>
      </c>
      <c r="G7" s="29">
        <f>B10</f>
        <v>2692</v>
      </c>
      <c r="H7" s="29">
        <f t="shared" ref="H7:P7" si="3">G7*(1+H6)</f>
        <v>2718.92</v>
      </c>
      <c r="I7" s="29">
        <f t="shared" si="3"/>
        <v>2746.1092</v>
      </c>
      <c r="J7" s="29">
        <f t="shared" si="3"/>
        <v>2773.570292</v>
      </c>
      <c r="K7" s="29">
        <f t="shared" si="3"/>
        <v>2801.305995</v>
      </c>
      <c r="L7" s="29">
        <f t="shared" si="3"/>
        <v>2829.319055</v>
      </c>
      <c r="M7" s="29">
        <f t="shared" si="3"/>
        <v>2857.612245</v>
      </c>
      <c r="N7" s="29">
        <f t="shared" si="3"/>
        <v>2886.188368</v>
      </c>
      <c r="O7" s="29">
        <f t="shared" si="3"/>
        <v>2915.050252</v>
      </c>
      <c r="P7" s="29">
        <f t="shared" si="3"/>
        <v>2944.200754</v>
      </c>
      <c r="Q7" s="22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5" t="s">
        <v>11</v>
      </c>
      <c r="B8" s="30">
        <f>IF(C8="",B6*B7,C8)</f>
        <v>3786287.232</v>
      </c>
      <c r="C8" s="31"/>
      <c r="D8" s="4"/>
      <c r="E8" s="24"/>
      <c r="F8" s="32" t="s">
        <v>12</v>
      </c>
      <c r="G8" s="33">
        <f t="shared" ref="G8:P8" si="4">G7*$B$2*$B$3*12</f>
        <v>9465718.08</v>
      </c>
      <c r="H8" s="33">
        <f t="shared" si="4"/>
        <v>9560375.261</v>
      </c>
      <c r="I8" s="33">
        <f t="shared" si="4"/>
        <v>9655979.013</v>
      </c>
      <c r="J8" s="33">
        <f t="shared" si="4"/>
        <v>9752538.804</v>
      </c>
      <c r="K8" s="33">
        <f t="shared" si="4"/>
        <v>9850064.192</v>
      </c>
      <c r="L8" s="33">
        <f t="shared" si="4"/>
        <v>9948564.833</v>
      </c>
      <c r="M8" s="33">
        <f t="shared" si="4"/>
        <v>10048050.48</v>
      </c>
      <c r="N8" s="33">
        <f t="shared" si="4"/>
        <v>10148530.99</v>
      </c>
      <c r="O8" s="33">
        <f t="shared" si="4"/>
        <v>10250016.3</v>
      </c>
      <c r="P8" s="33">
        <f t="shared" si="4"/>
        <v>10352516.46</v>
      </c>
      <c r="Q8" s="22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5"/>
      <c r="B9" s="4"/>
      <c r="C9" s="7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5" t="s">
        <v>13</v>
      </c>
      <c r="B10" s="34">
        <f>IF(C10="",B6/B2*B3/12,C10)</f>
        <v>2692</v>
      </c>
      <c r="C10" s="35">
        <v>2692.0</v>
      </c>
      <c r="D10" s="4"/>
      <c r="E10" s="36" t="s">
        <v>11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5"/>
      <c r="B11" s="34"/>
      <c r="C11" s="7"/>
      <c r="D11" s="4"/>
      <c r="E11" s="39"/>
      <c r="F11" s="40" t="s">
        <v>14</v>
      </c>
      <c r="G11" s="41">
        <v>0.0</v>
      </c>
      <c r="H11" s="42">
        <f>B24</f>
        <v>0.025</v>
      </c>
      <c r="I11" s="42">
        <f>B25</f>
        <v>0.025</v>
      </c>
      <c r="J11" s="42">
        <f>B26</f>
        <v>0.025</v>
      </c>
      <c r="K11" s="42">
        <f>B27</f>
        <v>0.025</v>
      </c>
      <c r="L11" s="42">
        <f t="shared" ref="L11:P11" si="5">$B$28</f>
        <v>0.025</v>
      </c>
      <c r="M11" s="42">
        <f t="shared" si="5"/>
        <v>0.025</v>
      </c>
      <c r="N11" s="42">
        <f t="shared" si="5"/>
        <v>0.025</v>
      </c>
      <c r="O11" s="42">
        <f t="shared" si="5"/>
        <v>0.025</v>
      </c>
      <c r="P11" s="42">
        <f t="shared" si="5"/>
        <v>0.025</v>
      </c>
      <c r="Q11" s="38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5"/>
      <c r="B12" s="4"/>
      <c r="C12" s="7"/>
      <c r="D12" s="4"/>
      <c r="E12" s="39"/>
      <c r="F12" s="43" t="s">
        <v>15</v>
      </c>
      <c r="G12" s="44">
        <f>B8</f>
        <v>3786287.232</v>
      </c>
      <c r="H12" s="44">
        <f t="shared" ref="H12:P12" si="6">G12*(1+H11)</f>
        <v>3880944.413</v>
      </c>
      <c r="I12" s="44">
        <f t="shared" si="6"/>
        <v>3977968.023</v>
      </c>
      <c r="J12" s="44">
        <f t="shared" si="6"/>
        <v>4077417.224</v>
      </c>
      <c r="K12" s="44">
        <f t="shared" si="6"/>
        <v>4179352.654</v>
      </c>
      <c r="L12" s="44">
        <f t="shared" si="6"/>
        <v>4283836.471</v>
      </c>
      <c r="M12" s="44">
        <f t="shared" si="6"/>
        <v>4390932.382</v>
      </c>
      <c r="N12" s="44">
        <f t="shared" si="6"/>
        <v>4500705.692</v>
      </c>
      <c r="O12" s="44">
        <f t="shared" si="6"/>
        <v>4613223.334</v>
      </c>
      <c r="P12" s="44">
        <f t="shared" si="6"/>
        <v>4728553.918</v>
      </c>
      <c r="Q12" s="38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17" t="s">
        <v>16</v>
      </c>
      <c r="B13" s="18"/>
      <c r="C13" s="19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5" t="s">
        <v>17</v>
      </c>
      <c r="B14" s="45">
        <v>0.05</v>
      </c>
      <c r="C14" s="7"/>
      <c r="D14" s="4"/>
      <c r="E14" s="46" t="s">
        <v>18</v>
      </c>
      <c r="F14" s="47"/>
      <c r="G14" s="48">
        <f t="shared" ref="G14:P14" si="7">G8-G12</f>
        <v>5679430.848</v>
      </c>
      <c r="H14" s="48">
        <f t="shared" si="7"/>
        <v>5679430.848</v>
      </c>
      <c r="I14" s="48">
        <f t="shared" si="7"/>
        <v>5678010.99</v>
      </c>
      <c r="J14" s="48">
        <f t="shared" si="7"/>
        <v>5675121.58</v>
      </c>
      <c r="K14" s="48">
        <f t="shared" si="7"/>
        <v>5670711.537</v>
      </c>
      <c r="L14" s="48">
        <f t="shared" si="7"/>
        <v>5664728.363</v>
      </c>
      <c r="M14" s="48">
        <f t="shared" si="7"/>
        <v>5657118.099</v>
      </c>
      <c r="N14" s="48">
        <f t="shared" si="7"/>
        <v>5647825.295</v>
      </c>
      <c r="O14" s="48">
        <f t="shared" si="7"/>
        <v>5636792.962</v>
      </c>
      <c r="P14" s="48">
        <f t="shared" si="7"/>
        <v>5623962.542</v>
      </c>
      <c r="Q14" s="49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5" t="s">
        <v>19</v>
      </c>
      <c r="B15" s="50">
        <f>B14+1%</f>
        <v>0.06</v>
      </c>
      <c r="C15" s="7"/>
      <c r="D15" s="4"/>
      <c r="E15" s="46"/>
      <c r="F15" s="51" t="s">
        <v>20</v>
      </c>
      <c r="G15" s="48" t="s">
        <v>21</v>
      </c>
      <c r="H15" s="52">
        <f t="shared" ref="H15:P15" si="8">(H14-G14)/G14</f>
        <v>0</v>
      </c>
      <c r="I15" s="52">
        <f t="shared" si="8"/>
        <v>-0.00025</v>
      </c>
      <c r="J15" s="52">
        <f t="shared" si="8"/>
        <v>-0.0005088772193</v>
      </c>
      <c r="K15" s="52">
        <f t="shared" si="8"/>
        <v>-0.000777083362</v>
      </c>
      <c r="L15" s="52">
        <f t="shared" si="8"/>
        <v>-0.001055101181</v>
      </c>
      <c r="M15" s="52">
        <f t="shared" si="8"/>
        <v>-0.001343447195</v>
      </c>
      <c r="N15" s="52">
        <f t="shared" si="8"/>
        <v>-0.001642674694</v>
      </c>
      <c r="O15" s="52">
        <f t="shared" si="8"/>
        <v>-0.001953377071</v>
      </c>
      <c r="P15" s="52">
        <f t="shared" si="8"/>
        <v>-0.002276191529</v>
      </c>
      <c r="Q15" s="49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5" t="s">
        <v>22</v>
      </c>
      <c r="B16" s="53">
        <f>B15+0.005</f>
        <v>0.065</v>
      </c>
      <c r="C16" s="7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5"/>
      <c r="B17" s="4"/>
      <c r="C17" s="7"/>
      <c r="D17" s="4"/>
      <c r="E17" s="5" t="s">
        <v>23</v>
      </c>
      <c r="F17" s="4"/>
      <c r="G17" s="34">
        <f t="shared" ref="G17:P17" si="9">G7*$B$2</f>
        <v>866824</v>
      </c>
      <c r="H17" s="34">
        <f t="shared" si="9"/>
        <v>875492.24</v>
      </c>
      <c r="I17" s="34">
        <f t="shared" si="9"/>
        <v>884247.1624</v>
      </c>
      <c r="J17" s="34">
        <f t="shared" si="9"/>
        <v>893089.634</v>
      </c>
      <c r="K17" s="34">
        <f t="shared" si="9"/>
        <v>902020.5304</v>
      </c>
      <c r="L17" s="34">
        <f t="shared" si="9"/>
        <v>911040.7357</v>
      </c>
      <c r="M17" s="34">
        <f t="shared" si="9"/>
        <v>920151.143</v>
      </c>
      <c r="N17" s="34">
        <f t="shared" si="9"/>
        <v>929352.6545</v>
      </c>
      <c r="O17" s="34">
        <f t="shared" si="9"/>
        <v>938646.181</v>
      </c>
      <c r="P17" s="34">
        <f t="shared" si="9"/>
        <v>948032.6428</v>
      </c>
      <c r="Q17" s="7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5" t="s">
        <v>24</v>
      </c>
      <c r="B18" s="54">
        <v>0.01</v>
      </c>
      <c r="C18" s="7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5" t="s">
        <v>25</v>
      </c>
      <c r="B19" s="54">
        <v>0.01</v>
      </c>
      <c r="C19" s="7"/>
      <c r="D19" s="4"/>
      <c r="E19" s="46" t="s">
        <v>26</v>
      </c>
      <c r="F19" s="47"/>
      <c r="G19" s="48">
        <f t="shared" ref="G19:P19" si="10">G14-G17</f>
        <v>4812606.848</v>
      </c>
      <c r="H19" s="48">
        <f t="shared" si="10"/>
        <v>4803938.608</v>
      </c>
      <c r="I19" s="48">
        <f t="shared" si="10"/>
        <v>4793763.828</v>
      </c>
      <c r="J19" s="48">
        <f t="shared" si="10"/>
        <v>4782031.946</v>
      </c>
      <c r="K19" s="48">
        <f t="shared" si="10"/>
        <v>4768691.007</v>
      </c>
      <c r="L19" s="48">
        <f t="shared" si="10"/>
        <v>4753687.627</v>
      </c>
      <c r="M19" s="48">
        <f t="shared" si="10"/>
        <v>4736966.956</v>
      </c>
      <c r="N19" s="48">
        <f t="shared" si="10"/>
        <v>4718472.64</v>
      </c>
      <c r="O19" s="48">
        <f t="shared" si="10"/>
        <v>4698146.781</v>
      </c>
      <c r="P19" s="48">
        <f t="shared" si="10"/>
        <v>4675929.899</v>
      </c>
      <c r="Q19" s="49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5" t="s">
        <v>27</v>
      </c>
      <c r="B20" s="54">
        <v>0.01</v>
      </c>
      <c r="C20" s="7"/>
      <c r="D20" s="4"/>
      <c r="E20" s="46"/>
      <c r="F20" s="55" t="s">
        <v>20</v>
      </c>
      <c r="G20" s="48" t="s">
        <v>21</v>
      </c>
      <c r="H20" s="56">
        <f t="shared" ref="H20:P20" si="11">(H19-G19)/G19</f>
        <v>-0.001801152738</v>
      </c>
      <c r="I20" s="56">
        <f t="shared" si="11"/>
        <v>-0.002118007939</v>
      </c>
      <c r="J20" s="56">
        <f t="shared" si="11"/>
        <v>-0.002447321664</v>
      </c>
      <c r="K20" s="56">
        <f t="shared" si="11"/>
        <v>-0.002789805474</v>
      </c>
      <c r="L20" s="56">
        <f t="shared" si="11"/>
        <v>-0.003146226024</v>
      </c>
      <c r="M20" s="56">
        <f t="shared" si="11"/>
        <v>-0.003517410503</v>
      </c>
      <c r="N20" s="56">
        <f t="shared" si="11"/>
        <v>-0.00390425273</v>
      </c>
      <c r="O20" s="56">
        <f t="shared" si="11"/>
        <v>-0.004307720003</v>
      </c>
      <c r="P20" s="56">
        <f t="shared" si="11"/>
        <v>-0.004728860812</v>
      </c>
      <c r="Q20" s="49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5" t="s">
        <v>28</v>
      </c>
      <c r="B21" s="54">
        <v>0.01</v>
      </c>
      <c r="C21" s="7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5" t="s">
        <v>29</v>
      </c>
      <c r="B22" s="54">
        <v>0.01</v>
      </c>
      <c r="C22" s="7"/>
      <c r="D22" s="4"/>
      <c r="E22" s="5"/>
      <c r="F22" s="4" t="s">
        <v>30</v>
      </c>
      <c r="G22" s="57">
        <f t="shared" ref="G22:P22" si="12">1/(1+$B$16)^G2</f>
        <v>0.9389671362</v>
      </c>
      <c r="H22" s="57">
        <f t="shared" si="12"/>
        <v>0.8816592828</v>
      </c>
      <c r="I22" s="57">
        <f t="shared" si="12"/>
        <v>0.8278490918</v>
      </c>
      <c r="J22" s="57">
        <f t="shared" si="12"/>
        <v>0.7773230909</v>
      </c>
      <c r="K22" s="57">
        <f t="shared" si="12"/>
        <v>0.7298808365</v>
      </c>
      <c r="L22" s="57">
        <f t="shared" si="12"/>
        <v>0.6853341188</v>
      </c>
      <c r="M22" s="57">
        <f t="shared" si="12"/>
        <v>0.6435062148</v>
      </c>
      <c r="N22" s="57">
        <f t="shared" si="12"/>
        <v>0.6042311876</v>
      </c>
      <c r="O22" s="57">
        <f t="shared" si="12"/>
        <v>0.5673532278</v>
      </c>
      <c r="P22" s="57">
        <f t="shared" si="12"/>
        <v>0.5327260355</v>
      </c>
      <c r="Q22" s="7" t="s">
        <v>31</v>
      </c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5"/>
      <c r="B23" s="4"/>
      <c r="C23" s="7"/>
      <c r="D23" s="4"/>
      <c r="E23" s="58"/>
      <c r="F23" s="59" t="s">
        <v>32</v>
      </c>
      <c r="G23" s="60">
        <f t="shared" ref="G23:P23" si="13">G19*G22</f>
        <v>4518879.669</v>
      </c>
      <c r="H23" s="60">
        <f t="shared" si="13"/>
        <v>4235437.068</v>
      </c>
      <c r="I23" s="60">
        <f t="shared" si="13"/>
        <v>3968513.031</v>
      </c>
      <c r="J23" s="60">
        <f t="shared" si="13"/>
        <v>3717183.853</v>
      </c>
      <c r="K23" s="60">
        <f t="shared" si="13"/>
        <v>3480576.181</v>
      </c>
      <c r="L23" s="60">
        <f t="shared" si="13"/>
        <v>3257864.321</v>
      </c>
      <c r="M23" s="60">
        <f t="shared" si="13"/>
        <v>3048267.676</v>
      </c>
      <c r="N23" s="60">
        <f t="shared" si="13"/>
        <v>2851048.327</v>
      </c>
      <c r="O23" s="60">
        <f t="shared" si="13"/>
        <v>2665508.741</v>
      </c>
      <c r="P23" s="60">
        <f t="shared" si="13"/>
        <v>2490989.597</v>
      </c>
      <c r="Q23" s="61">
        <f>P14/B15</f>
        <v>93732709.03</v>
      </c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5" t="s">
        <v>33</v>
      </c>
      <c r="B24" s="54">
        <v>0.025</v>
      </c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5" t="s">
        <v>34</v>
      </c>
      <c r="B25" s="54">
        <v>0.025</v>
      </c>
      <c r="C25" s="7"/>
      <c r="D25" s="4"/>
      <c r="E25" s="4"/>
      <c r="F25" s="62" t="s">
        <v>35</v>
      </c>
      <c r="G25" s="63">
        <f>G14/B14</f>
        <v>113588617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5" t="s">
        <v>36</v>
      </c>
      <c r="B26" s="54">
        <v>0.025</v>
      </c>
      <c r="C26" s="7"/>
      <c r="D26" s="4"/>
      <c r="E26" s="4"/>
      <c r="F26" s="64" t="s">
        <v>37</v>
      </c>
      <c r="G26" s="65">
        <f>SUM(G23:Q23)</f>
        <v>127966977.5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5" t="s">
        <v>38</v>
      </c>
      <c r="B27" s="54">
        <v>0.025</v>
      </c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58" t="s">
        <v>39</v>
      </c>
      <c r="B28" s="66">
        <v>0.025</v>
      </c>
      <c r="C28" s="6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C1"/>
    <mergeCell ref="A5:C5"/>
    <mergeCell ref="A13:C1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2019-04-24T12:43:51Z</dcterms:created>
  <dc:creator>Billy Bilinkas</dc:creator>
</cp:coreProperties>
</file>